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2" activeTab="0"/>
  </bookViews>
  <sheets>
    <sheet name="Bond_Calculator" sheetId="1" r:id="rId1"/>
    <sheet name="InternalRateOfReturn" sheetId="2" r:id="rId2"/>
  </sheets>
  <definedNames>
    <definedName name="Annual_Payment">'Bond_Calculator'!$D$3</definedName>
    <definedName name="Callable">'Bond_Calculator'!$B$12</definedName>
    <definedName name="Coupon_Rate">'Bond_Calculator'!$B$4</definedName>
    <definedName name="Current_Yield">'Bond_Calculator'!$B$6</definedName>
    <definedName name="Issuer">'Bond_Calculator'!$B$3</definedName>
    <definedName name="Last_Quote">'Bond_Calculator'!$B$5</definedName>
    <definedName name="Maturity_Date">'Bond_Calculator'!$B$7</definedName>
    <definedName name="Par_Value">'Bond_Calculator'!$B$10</definedName>
    <definedName name="Present_Value_of_Repayment_of_Principal">'Bond_Calculator'!$G$3</definedName>
    <definedName name="Present_Value_of_Semi_Annual_Stream_of_Payments">'Bond_Calculator'!$E$15</definedName>
    <definedName name="Present_Value_of_Stream_of_Payments">'Bond_Calculator'!$E$3</definedName>
    <definedName name="Price">'InternalRateOfReturn'!$F$4</definedName>
    <definedName name="Rate">'InternalRateOfReturn'!$F$3</definedName>
    <definedName name="Rating">'Bond_Calculator'!$B$11</definedName>
    <definedName name="Semi_Annual_Payment">'Bond_Calculator'!$D$15</definedName>
    <definedName name="Years_to_Maturity">'Bond_Calculator'!$B$8</definedName>
    <definedName name="Yield_to_Maturity">'Bond_Calculator'!$B$9</definedName>
  </definedNames>
  <calcPr fullCalcOnLoad="1"/>
</workbook>
</file>

<file path=xl/sharedStrings.xml><?xml version="1.0" encoding="utf-8"?>
<sst xmlns="http://schemas.openxmlformats.org/spreadsheetml/2006/main" count="41" uniqueCount="33">
  <si>
    <t>Bond Calculator</t>
  </si>
  <si>
    <t>Annual Payment</t>
  </si>
  <si>
    <t>Present Value of Stream of Payments</t>
  </si>
  <si>
    <t>Par Value</t>
  </si>
  <si>
    <t>Present Value of Repayment of Principal</t>
  </si>
  <si>
    <t>Bond Value</t>
  </si>
  <si>
    <t>Issuer:</t>
  </si>
  <si>
    <t>Coupon Rate:</t>
  </si>
  <si>
    <t>Years to Maturity:</t>
  </si>
  <si>
    <t>+</t>
  </si>
  <si>
    <t>=</t>
  </si>
  <si>
    <t>Principal:</t>
  </si>
  <si>
    <t>Rating:</t>
  </si>
  <si>
    <t>Callable:</t>
  </si>
  <si>
    <t>Semi- Annual Payment</t>
  </si>
  <si>
    <t>value</t>
  </si>
  <si>
    <t>quote</t>
  </si>
  <si>
    <t>Priced to Yield:</t>
  </si>
  <si>
    <t>Maturity Date:</t>
  </si>
  <si>
    <t>Last Quote:</t>
  </si>
  <si>
    <t>Current Yield:</t>
  </si>
  <si>
    <t>No</t>
  </si>
  <si>
    <t>BBB</t>
  </si>
  <si>
    <t>Year</t>
  </si>
  <si>
    <t>Cash Outflow / Inflow</t>
  </si>
  <si>
    <t>Rate:</t>
  </si>
  <si>
    <t>Price:</t>
  </si>
  <si>
    <t>Interest Each Year</t>
  </si>
  <si>
    <t>10-Year Bond – Internal Rate of Return</t>
  </si>
  <si>
    <t>Bond matures – Receive $1,000 prinicipal as well as yearly interest</t>
  </si>
  <si>
    <t>Internal Rate of Return  =IRR(cash_flows, guess) – More precise than YTM</t>
  </si>
  <si>
    <t>The Yield-to-Maturity Approximation Formula Calculation</t>
  </si>
  <si>
    <t>Republic Services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</si>
</sst>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.0"/>
    <numFmt numFmtId="170" formatCode="&quot;$&quot;#,##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.0_);_(* \(#,##0.0\);_(* &quot;-&quot;??_);_(@_)"/>
    <numFmt numFmtId="177" formatCode="_(* #,##0.000_);_(* \(#,##0.000\);_(* &quot;-&quot;??_);_(@_)"/>
    <numFmt numFmtId="178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8" fontId="0" fillId="0" borderId="0" xfId="17" applyNumberFormat="1" applyBorder="1" applyAlignment="1">
      <alignment/>
    </xf>
    <xf numFmtId="174" fontId="0" fillId="0" borderId="0" xfId="0" applyNumberFormat="1" applyBorder="1" applyAlignment="1">
      <alignment/>
    </xf>
    <xf numFmtId="170" fontId="0" fillId="0" borderId="0" xfId="17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 wrapText="1"/>
    </xf>
    <xf numFmtId="168" fontId="0" fillId="0" borderId="4" xfId="17" applyNumberFormat="1" applyBorder="1" applyAlignment="1">
      <alignment/>
    </xf>
    <xf numFmtId="0" fontId="2" fillId="0" borderId="0" xfId="0" applyFont="1" applyAlignment="1">
      <alignment vertical="center"/>
    </xf>
    <xf numFmtId="0" fontId="0" fillId="2" borderId="0" xfId="0" applyFill="1" applyBorder="1" applyAlignment="1">
      <alignment/>
    </xf>
    <xf numFmtId="165" fontId="0" fillId="2" borderId="0" xfId="21" applyNumberForma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8" fontId="0" fillId="2" borderId="0" xfId="17" applyNumberFormat="1" applyFill="1" applyBorder="1" applyAlignment="1">
      <alignment/>
    </xf>
    <xf numFmtId="15" fontId="0" fillId="2" borderId="0" xfId="0" applyNumberFormat="1" applyFill="1" applyAlignment="1">
      <alignment/>
    </xf>
    <xf numFmtId="177" fontId="0" fillId="0" borderId="0" xfId="15" applyNumberFormat="1" applyFont="1" applyFill="1" applyBorder="1" applyAlignment="1">
      <alignment/>
    </xf>
    <xf numFmtId="43" fontId="0" fillId="0" borderId="0" xfId="15" applyBorder="1" applyAlignment="1">
      <alignment/>
    </xf>
    <xf numFmtId="43" fontId="0" fillId="0" borderId="7" xfId="15" applyBorder="1" applyAlignment="1">
      <alignment/>
    </xf>
    <xf numFmtId="165" fontId="0" fillId="0" borderId="0" xfId="21" applyNumberFormat="1" applyFill="1" applyBorder="1" applyAlignment="1">
      <alignment/>
    </xf>
    <xf numFmtId="43" fontId="0" fillId="2" borderId="0" xfId="15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44" fontId="0" fillId="0" borderId="0" xfId="17" applyBorder="1" applyAlignment="1">
      <alignment/>
    </xf>
    <xf numFmtId="0" fontId="0" fillId="0" borderId="0" xfId="0" applyBorder="1" applyAlignment="1">
      <alignment horizontal="right"/>
    </xf>
    <xf numFmtId="44" fontId="0" fillId="0" borderId="0" xfId="17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0" xfId="0" applyAlignment="1">
      <alignment horizontal="right"/>
    </xf>
    <xf numFmtId="10" fontId="0" fillId="0" borderId="7" xfId="21" applyNumberFormat="1" applyBorder="1" applyAlignment="1">
      <alignment horizontal="left"/>
    </xf>
    <xf numFmtId="165" fontId="0" fillId="0" borderId="2" xfId="21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7" xfId="21" applyNumberFormat="1" applyBorder="1" applyAlignment="1">
      <alignment horizontal="right"/>
    </xf>
    <xf numFmtId="43" fontId="0" fillId="0" borderId="10" xfId="15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5.28125" style="0" customWidth="1"/>
    <col min="2" max="2" width="16.57421875" style="0" customWidth="1"/>
    <col min="3" max="3" width="3.140625" style="0" customWidth="1"/>
    <col min="4" max="4" width="9.8515625" style="0" customWidth="1"/>
    <col min="5" max="5" width="13.00390625" style="0" customWidth="1"/>
    <col min="6" max="6" width="10.00390625" style="0" customWidth="1"/>
    <col min="7" max="7" width="15.28125" style="0" customWidth="1"/>
    <col min="8" max="8" width="2.8515625" style="0" customWidth="1"/>
    <col min="9" max="9" width="9.7109375" style="0" customWidth="1"/>
    <col min="10" max="10" width="6.28125" style="0" customWidth="1"/>
  </cols>
  <sheetData>
    <row r="1" ht="17.25" customHeight="1" thickBot="1">
      <c r="A1" s="18" t="s">
        <v>0</v>
      </c>
    </row>
    <row r="2" spans="1:10" ht="41.25" customHeight="1">
      <c r="A2" s="1"/>
      <c r="B2" s="2"/>
      <c r="C2" s="2"/>
      <c r="D2" s="3" t="s">
        <v>1</v>
      </c>
      <c r="E2" s="3" t="s">
        <v>2</v>
      </c>
      <c r="F2" s="3" t="s">
        <v>3</v>
      </c>
      <c r="G2" s="3" t="s">
        <v>4</v>
      </c>
      <c r="H2" s="3"/>
      <c r="I2" s="3" t="s">
        <v>5</v>
      </c>
      <c r="J2" s="4"/>
    </row>
    <row r="3" spans="1:10" ht="12.75">
      <c r="A3" s="21" t="s">
        <v>6</v>
      </c>
      <c r="B3" s="19" t="s">
        <v>32</v>
      </c>
      <c r="C3" s="6"/>
      <c r="D3" s="7">
        <f>Coupon_Rate*Par_Value</f>
        <v>50</v>
      </c>
      <c r="E3" s="8">
        <f>(1-(1+Yield_to_Maturity)^-Years_to_Maturity)/Yield_to_Maturity</f>
        <v>6.6746612438300055</v>
      </c>
      <c r="F3" s="9">
        <f>Par_Value</f>
        <v>1000</v>
      </c>
      <c r="G3" s="10">
        <f>(1/(1+Yield_to_Maturity)^Years_to_Maturity)</f>
        <v>0.7270063551273528</v>
      </c>
      <c r="H3" s="6"/>
      <c r="I3" s="6"/>
      <c r="J3" s="11"/>
    </row>
    <row r="4" spans="1:10" ht="12.75">
      <c r="A4" s="21" t="s">
        <v>7</v>
      </c>
      <c r="B4" s="20">
        <v>0.05</v>
      </c>
      <c r="C4" s="6"/>
      <c r="D4" s="6"/>
      <c r="E4" s="6"/>
      <c r="F4" s="6"/>
      <c r="G4" s="6"/>
      <c r="H4" s="6"/>
      <c r="I4" s="6"/>
      <c r="J4" s="11"/>
    </row>
    <row r="5" spans="1:10" ht="12.75">
      <c r="A5" s="21" t="s">
        <v>19</v>
      </c>
      <c r="B5" s="31">
        <v>1066.9</v>
      </c>
      <c r="C5" s="6"/>
      <c r="D5" s="6"/>
      <c r="E5" s="7">
        <f>Annual_Payment*Present_Value_of_Stream_of_Payments</f>
        <v>333.73306219150027</v>
      </c>
      <c r="F5" s="12" t="s">
        <v>9</v>
      </c>
      <c r="G5" s="7">
        <f>Par_Value*Present_Value_of_Repayment_of_Principal</f>
        <v>727.0063551273528</v>
      </c>
      <c r="H5" s="12" t="s">
        <v>10</v>
      </c>
      <c r="I5" s="7">
        <f>E5+G5</f>
        <v>1060.7394173188532</v>
      </c>
      <c r="J5" s="11" t="s">
        <v>15</v>
      </c>
    </row>
    <row r="6" spans="1:10" ht="12.75">
      <c r="A6" s="21" t="s">
        <v>20</v>
      </c>
      <c r="B6" s="30">
        <f>Annual_Payment/Last_Quote</f>
        <v>0.04686474833630143</v>
      </c>
      <c r="C6" s="6"/>
      <c r="D6" s="6"/>
      <c r="E6" s="6"/>
      <c r="F6" s="6"/>
      <c r="G6" s="6"/>
      <c r="H6" s="6"/>
      <c r="I6" s="28">
        <f>I5/10</f>
        <v>106.07394173188531</v>
      </c>
      <c r="J6" s="11" t="s">
        <v>16</v>
      </c>
    </row>
    <row r="7" spans="1:10" ht="12.75">
      <c r="A7" s="21" t="s">
        <v>18</v>
      </c>
      <c r="B7" s="26">
        <v>43891</v>
      </c>
      <c r="C7" s="6"/>
      <c r="D7" s="6"/>
      <c r="E7" s="6"/>
      <c r="F7" s="6"/>
      <c r="G7" s="6"/>
      <c r="H7" s="6"/>
      <c r="I7" s="6"/>
      <c r="J7" s="11"/>
    </row>
    <row r="8" spans="1:10" ht="12.75">
      <c r="A8" s="21" t="s">
        <v>8</v>
      </c>
      <c r="B8" s="27">
        <f ca="1">(B7-TODAY())/365.25</f>
        <v>7.953456536618754</v>
      </c>
      <c r="C8" s="6"/>
      <c r="D8" s="6"/>
      <c r="E8" s="6"/>
      <c r="F8" s="6"/>
      <c r="G8" s="6"/>
      <c r="H8" s="6"/>
      <c r="I8" s="6"/>
      <c r="J8" s="11"/>
    </row>
    <row r="9" spans="1:10" ht="12.75">
      <c r="A9" s="21" t="s">
        <v>17</v>
      </c>
      <c r="B9" s="20">
        <v>0.0409</v>
      </c>
      <c r="C9" s="6"/>
      <c r="D9" s="6"/>
      <c r="E9" s="6"/>
      <c r="F9" s="6"/>
      <c r="G9" s="6"/>
      <c r="H9" s="6"/>
      <c r="I9" s="6"/>
      <c r="J9" s="11"/>
    </row>
    <row r="10" spans="1:10" ht="12.75">
      <c r="A10" s="21" t="s">
        <v>11</v>
      </c>
      <c r="B10" s="25">
        <v>1000</v>
      </c>
      <c r="C10" s="6"/>
      <c r="D10" s="6"/>
      <c r="E10" s="6"/>
      <c r="F10" s="6"/>
      <c r="G10" s="6"/>
      <c r="H10" s="6"/>
      <c r="I10" s="6"/>
      <c r="J10" s="11"/>
    </row>
    <row r="11" spans="1:10" ht="12.75">
      <c r="A11" s="21" t="s">
        <v>12</v>
      </c>
      <c r="B11" s="23" t="s">
        <v>22</v>
      </c>
      <c r="C11" s="6"/>
      <c r="D11" s="6"/>
      <c r="E11" s="6"/>
      <c r="F11" s="6"/>
      <c r="G11" s="6"/>
      <c r="H11" s="6"/>
      <c r="I11" s="6"/>
      <c r="J11" s="11"/>
    </row>
    <row r="12" spans="1:10" ht="13.5" thickBot="1">
      <c r="A12" s="22" t="s">
        <v>13</v>
      </c>
      <c r="B12" s="24" t="s">
        <v>21</v>
      </c>
      <c r="C12" s="14"/>
      <c r="D12" s="14"/>
      <c r="E12" s="14"/>
      <c r="F12" s="14"/>
      <c r="G12" s="14"/>
      <c r="H12" s="14"/>
      <c r="I12" s="14"/>
      <c r="J12" s="15"/>
    </row>
    <row r="13" ht="8.25" customHeight="1" thickBot="1"/>
    <row r="14" spans="4:10" ht="40.5" customHeight="1">
      <c r="D14" s="16" t="s">
        <v>14</v>
      </c>
      <c r="E14" s="3" t="s">
        <v>2</v>
      </c>
      <c r="F14" s="3" t="s">
        <v>3</v>
      </c>
      <c r="G14" s="3" t="s">
        <v>4</v>
      </c>
      <c r="H14" s="3"/>
      <c r="I14" s="3" t="s">
        <v>5</v>
      </c>
      <c r="J14" s="4"/>
    </row>
    <row r="15" spans="4:10" ht="12.75">
      <c r="D15" s="17">
        <f>(Coupon_Rate*Par_Value)/2</f>
        <v>25</v>
      </c>
      <c r="E15" s="10">
        <f>(1-(1+(Yield_to_Maturity/2))^-(Years_to_Maturity*2))/(Yield_to_Maturity/2)</f>
        <v>13.462718460966434</v>
      </c>
      <c r="F15" s="9">
        <f>Par_Value</f>
        <v>1000</v>
      </c>
      <c r="G15" s="10">
        <f>Present_Value_of_Repayment_of_Principal</f>
        <v>0.7270063551273528</v>
      </c>
      <c r="H15" s="6"/>
      <c r="I15" s="6"/>
      <c r="J15" s="11"/>
    </row>
    <row r="16" spans="4:10" ht="12.75">
      <c r="D16" s="5"/>
      <c r="E16" s="6"/>
      <c r="F16" s="6"/>
      <c r="G16" s="6"/>
      <c r="H16" s="6"/>
      <c r="I16" s="6"/>
      <c r="J16" s="11"/>
    </row>
    <row r="17" spans="4:10" ht="12.75">
      <c r="D17" s="5"/>
      <c r="E17" s="7">
        <f>Semi_Annual_Payment*Present_Value_of_Semi_Annual_Stream_of_Payments</f>
        <v>336.56796152416086</v>
      </c>
      <c r="F17" s="12" t="s">
        <v>9</v>
      </c>
      <c r="G17" s="7">
        <f>Par_Value*Present_Value_of_Repayment_of_Principal</f>
        <v>727.0063551273528</v>
      </c>
      <c r="H17" s="12" t="s">
        <v>10</v>
      </c>
      <c r="I17" s="7">
        <f>E17+G17</f>
        <v>1063.5743166515135</v>
      </c>
      <c r="J17" s="11" t="s">
        <v>15</v>
      </c>
    </row>
    <row r="18" spans="4:10" ht="13.5" thickBot="1">
      <c r="D18" s="13"/>
      <c r="E18" s="14"/>
      <c r="F18" s="14"/>
      <c r="G18" s="14"/>
      <c r="H18" s="14"/>
      <c r="I18" s="29">
        <f>I17/10</f>
        <v>106.35743166515135</v>
      </c>
      <c r="J18" s="15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60" zoomScaleNormal="160" workbookViewId="0" topLeftCell="A1">
      <selection activeCell="B4" sqref="B4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12.421875" style="0" customWidth="1"/>
    <col min="4" max="4" width="2.7109375" style="0" customWidth="1"/>
    <col min="6" max="6" width="10.8515625" style="0" bestFit="1" customWidth="1"/>
    <col min="7" max="7" width="43.8515625" style="0" customWidth="1"/>
  </cols>
  <sheetData>
    <row r="1" spans="1:7" ht="15">
      <c r="A1" s="6"/>
      <c r="B1" s="51" t="s">
        <v>28</v>
      </c>
      <c r="C1" s="51"/>
      <c r="D1" s="51"/>
      <c r="E1" s="51"/>
      <c r="F1" s="51"/>
      <c r="G1" s="51"/>
    </row>
    <row r="2" spans="1:7" ht="13.5" thickBot="1">
      <c r="A2" s="6"/>
      <c r="B2" s="6"/>
      <c r="C2" s="6"/>
      <c r="D2" s="6"/>
      <c r="E2" s="6"/>
      <c r="F2" s="6"/>
      <c r="G2" s="6"/>
    </row>
    <row r="3" spans="2:7" ht="28.5" customHeight="1">
      <c r="B3" s="32" t="s">
        <v>23</v>
      </c>
      <c r="C3" s="3" t="s">
        <v>24</v>
      </c>
      <c r="D3" s="2"/>
      <c r="E3" s="33" t="s">
        <v>25</v>
      </c>
      <c r="F3" s="46">
        <f>Coupon_Rate</f>
        <v>0.05</v>
      </c>
      <c r="G3" s="4"/>
    </row>
    <row r="4" spans="2:7" ht="12.75">
      <c r="B4" s="5"/>
      <c r="C4" s="34">
        <f>-(Price)</f>
        <v>-1066.9</v>
      </c>
      <c r="D4" s="6"/>
      <c r="E4" s="35" t="s">
        <v>26</v>
      </c>
      <c r="F4" s="36">
        <f>Last_Quote</f>
        <v>1066.9</v>
      </c>
      <c r="G4" s="11"/>
    </row>
    <row r="5" spans="2:7" ht="12.75">
      <c r="B5" s="37">
        <v>2013</v>
      </c>
      <c r="C5" s="28">
        <f aca="true" t="shared" si="0" ref="C5:C11">1000*Rate</f>
        <v>50</v>
      </c>
      <c r="D5" s="6"/>
      <c r="E5" s="6"/>
      <c r="F5" s="6"/>
      <c r="G5" s="11"/>
    </row>
    <row r="6" spans="2:7" ht="12.75">
      <c r="B6" s="37">
        <f aca="true" t="shared" si="1" ref="B6:B12">B5+1</f>
        <v>2014</v>
      </c>
      <c r="C6" s="28">
        <f t="shared" si="0"/>
        <v>50</v>
      </c>
      <c r="D6" s="6"/>
      <c r="E6" s="6"/>
      <c r="F6" s="6"/>
      <c r="G6" s="11"/>
    </row>
    <row r="7" spans="2:7" ht="12.75">
      <c r="B7" s="37">
        <f t="shared" si="1"/>
        <v>2015</v>
      </c>
      <c r="C7" s="28">
        <f t="shared" si="0"/>
        <v>50</v>
      </c>
      <c r="D7" s="6"/>
      <c r="E7" s="38" t="s">
        <v>27</v>
      </c>
      <c r="F7" s="6"/>
      <c r="G7" s="11"/>
    </row>
    <row r="8" spans="2:7" ht="12.75">
      <c r="B8" s="37">
        <f t="shared" si="1"/>
        <v>2016</v>
      </c>
      <c r="C8" s="28">
        <f t="shared" si="0"/>
        <v>50</v>
      </c>
      <c r="D8" s="50"/>
      <c r="E8" s="6"/>
      <c r="F8" s="6"/>
      <c r="G8" s="11"/>
    </row>
    <row r="9" spans="2:7" ht="12.75">
      <c r="B9" s="37">
        <f t="shared" si="1"/>
        <v>2017</v>
      </c>
      <c r="C9" s="28">
        <f t="shared" si="0"/>
        <v>50</v>
      </c>
      <c r="D9" s="50"/>
      <c r="E9" s="6"/>
      <c r="F9" s="6"/>
      <c r="G9" s="11"/>
    </row>
    <row r="10" spans="2:7" ht="12.75">
      <c r="B10" s="37">
        <f t="shared" si="1"/>
        <v>2018</v>
      </c>
      <c r="C10" s="28">
        <f t="shared" si="0"/>
        <v>50</v>
      </c>
      <c r="D10" s="50"/>
      <c r="E10" s="6"/>
      <c r="F10" s="6"/>
      <c r="G10" s="11"/>
    </row>
    <row r="11" spans="2:7" ht="12.75">
      <c r="B11" s="37">
        <f t="shared" si="1"/>
        <v>2019</v>
      </c>
      <c r="C11" s="28">
        <f t="shared" si="0"/>
        <v>50</v>
      </c>
      <c r="D11" s="50"/>
      <c r="E11" s="6"/>
      <c r="F11" s="6"/>
      <c r="G11" s="11"/>
    </row>
    <row r="12" spans="2:7" ht="12.75">
      <c r="B12" s="39">
        <f t="shared" si="1"/>
        <v>2020</v>
      </c>
      <c r="C12" s="49">
        <f>1000+(1000*Rate)</f>
        <v>1050</v>
      </c>
      <c r="D12" s="40"/>
      <c r="E12" s="40" t="s">
        <v>29</v>
      </c>
      <c r="F12" s="41"/>
      <c r="G12" s="42"/>
    </row>
    <row r="13" spans="2:7" ht="12.75">
      <c r="B13" s="5"/>
      <c r="C13" s="47">
        <f>IRR(C4:C12,0)</f>
        <v>0.040060985607892535</v>
      </c>
      <c r="D13" s="38" t="s">
        <v>30</v>
      </c>
      <c r="E13" s="6"/>
      <c r="F13" s="6"/>
      <c r="G13" s="11"/>
    </row>
    <row r="14" spans="2:7" ht="13.5" thickBot="1">
      <c r="B14" s="13"/>
      <c r="C14" s="48">
        <f>((1000*Rate)+(1000-Price)/8)/((1000+Price)/2)</f>
        <v>0.040289805989646314</v>
      </c>
      <c r="D14" s="43" t="s">
        <v>31</v>
      </c>
      <c r="E14" s="45"/>
      <c r="F14" s="14"/>
      <c r="G14" s="15"/>
    </row>
    <row r="15" ht="12.75">
      <c r="D15" s="44"/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dcterms:created xsi:type="dcterms:W3CDTF">2008-11-13T00:49:19Z</dcterms:created>
  <dcterms:modified xsi:type="dcterms:W3CDTF">2012-03-18T22:30:31Z</dcterms:modified>
  <cp:category/>
  <cp:version/>
  <cp:contentType/>
  <cp:contentStatus/>
</cp:coreProperties>
</file>